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<sst xmlns="http://schemas.openxmlformats.org/spreadsheetml/2006/main" count="1706" uniqueCount="256">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</sst>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123227.3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244</v>
      </c>
      <c r="U3" s="385" t="s">
        <v>252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249</v>
      </c>
      <c r="F4" s="368" t="s">
        <v>33</v>
      </c>
      <c r="G4" s="356" t="s">
        <v>250</v>
      </c>
      <c r="H4" s="370" t="s">
        <v>251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255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253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968774.25</v>
      </c>
      <c r="G8" s="151">
        <f>F8-E8</f>
        <v>-95770.3500000001</v>
      </c>
      <c r="H8" s="152">
        <f>F8/E8*100</f>
        <v>91.00363197558843</v>
      </c>
      <c r="I8" s="153">
        <f aca="true" t="shared" si="0" ref="I8:I40">F8-D8</f>
        <v>-329676.8500000001</v>
      </c>
      <c r="J8" s="153">
        <f aca="true" t="shared" si="1" ref="J8:J39">F8/D8*100</f>
        <v>74.60999108861319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171155.5</v>
      </c>
      <c r="S8" s="205">
        <f aca="true" t="shared" si="5" ref="S8:S20">F8/Q8</f>
        <v>1.2145830949936922</v>
      </c>
      <c r="T8" s="151">
        <f>T9+T15+T18+T19+T23+T17</f>
        <v>117913</v>
      </c>
      <c r="U8" s="151">
        <f>U9+U15+U18+U19+U23+U17</f>
        <v>30542.409999999945</v>
      </c>
      <c r="V8" s="151">
        <f>U8-T8</f>
        <v>-87370.59000000005</v>
      </c>
      <c r="W8" s="151">
        <f aca="true" t="shared" si="6" ref="W8:W16">U8/T8*100</f>
        <v>25.902495907999917</v>
      </c>
      <c r="X8" s="15">
        <f>X9+X15+X18+X19+X23</f>
        <v>102514</v>
      </c>
      <c r="Y8" s="15">
        <f>U8-X8</f>
        <v>-71971.59000000005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558895.02</v>
      </c>
      <c r="G9" s="150">
        <f>F9-E9</f>
        <v>-54744.97999999998</v>
      </c>
      <c r="H9" s="157">
        <f>F9/E9*100</f>
        <v>91.0786487191187</v>
      </c>
      <c r="I9" s="158">
        <f t="shared" si="0"/>
        <v>-207749.97999999998</v>
      </c>
      <c r="J9" s="158">
        <f t="shared" si="1"/>
        <v>72.9014106920413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127612.23000000004</v>
      </c>
      <c r="S9" s="206">
        <f t="shared" si="5"/>
        <v>1.2958899194656017</v>
      </c>
      <c r="T9" s="157">
        <f>E9-вересень!E9</f>
        <v>66500</v>
      </c>
      <c r="U9" s="160">
        <f>F9-вересень!F9</f>
        <v>6963.469999999972</v>
      </c>
      <c r="V9" s="161">
        <f>U9-T9</f>
        <v>-59536.53000000003</v>
      </c>
      <c r="W9" s="158">
        <f t="shared" si="6"/>
        <v>10.471383458646574</v>
      </c>
      <c r="X9" s="100">
        <v>71000</v>
      </c>
      <c r="Y9" s="100">
        <f>U9-X9</f>
        <v>-64036.53000000003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512669.98</v>
      </c>
      <c r="G10" s="103">
        <f aca="true" t="shared" si="7" ref="G10:G35">F10-E10</f>
        <v>-46880.02000000002</v>
      </c>
      <c r="H10" s="105">
        <f aca="true" t="shared" si="8" ref="H10:H15">F10/E10*100</f>
        <v>91.6218354034492</v>
      </c>
      <c r="I10" s="104">
        <f t="shared" si="0"/>
        <v>-188647.02000000002</v>
      </c>
      <c r="J10" s="104">
        <f t="shared" si="1"/>
        <v>73.10103419708919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133221.63</v>
      </c>
      <c r="S10" s="207">
        <f t="shared" si="5"/>
        <v>1.3510929221328807</v>
      </c>
      <c r="T10" s="105">
        <f>E10-вересень!E10</f>
        <v>61244</v>
      </c>
      <c r="U10" s="144">
        <f>F10-вересень!F10</f>
        <v>6605.219999999972</v>
      </c>
      <c r="V10" s="106">
        <f aca="true" t="shared" si="9" ref="V10:V40">U10-T10</f>
        <v>-54638.78000000003</v>
      </c>
      <c r="W10" s="104">
        <f t="shared" si="6"/>
        <v>10.785089151590315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29803.96</v>
      </c>
      <c r="G11" s="103">
        <f t="shared" si="7"/>
        <v>-8296.04</v>
      </c>
      <c r="H11" s="105">
        <f t="shared" si="8"/>
        <v>78.22561679790026</v>
      </c>
      <c r="I11" s="104">
        <f t="shared" si="0"/>
        <v>-16702.04</v>
      </c>
      <c r="J11" s="104">
        <f t="shared" si="1"/>
        <v>64.08626843848106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-2960.1399999999994</v>
      </c>
      <c r="S11" s="207">
        <f t="shared" si="5"/>
        <v>0.9096529433129553</v>
      </c>
      <c r="T11" s="105">
        <f>E11-вересень!E11</f>
        <v>3900</v>
      </c>
      <c r="U11" s="144">
        <f>F11-вересень!F11</f>
        <v>69.55999999999767</v>
      </c>
      <c r="V11" s="106">
        <f t="shared" si="9"/>
        <v>-3830.4400000000023</v>
      </c>
      <c r="W11" s="104">
        <f t="shared" si="6"/>
        <v>1.783589743589684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7666.72</v>
      </c>
      <c r="G12" s="103">
        <f t="shared" si="7"/>
        <v>886.7200000000003</v>
      </c>
      <c r="H12" s="105">
        <f t="shared" si="8"/>
        <v>113.07846607669616</v>
      </c>
      <c r="I12" s="104">
        <f t="shared" si="0"/>
        <v>-613.2799999999997</v>
      </c>
      <c r="J12" s="104">
        <f t="shared" si="1"/>
        <v>92.59323671497584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-309.84999999999945</v>
      </c>
      <c r="S12" s="207">
        <f t="shared" si="5"/>
        <v>0.9611549826554522</v>
      </c>
      <c r="T12" s="105">
        <f>E12-вересень!E12</f>
        <v>600</v>
      </c>
      <c r="U12" s="144">
        <f>F12-вересень!F12</f>
        <v>128.07999999999993</v>
      </c>
      <c r="V12" s="106">
        <f t="shared" si="9"/>
        <v>-471.9200000000001</v>
      </c>
      <c r="W12" s="104">
        <f t="shared" si="6"/>
        <v>21.346666666666657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7691.72</v>
      </c>
      <c r="G13" s="103">
        <f t="shared" si="7"/>
        <v>-558.2799999999997</v>
      </c>
      <c r="H13" s="105">
        <f t="shared" si="8"/>
        <v>93.2329696969697</v>
      </c>
      <c r="I13" s="104">
        <f t="shared" si="0"/>
        <v>-1698.2799999999997</v>
      </c>
      <c r="J13" s="104">
        <f t="shared" si="1"/>
        <v>81.91395101171459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-658.0700000000006</v>
      </c>
      <c r="S13" s="207">
        <f t="shared" si="5"/>
        <v>0.9211872394395547</v>
      </c>
      <c r="T13" s="105">
        <f>E13-вересень!E13</f>
        <v>660</v>
      </c>
      <c r="U13" s="144">
        <f>F13-вересень!F13</f>
        <v>134.42000000000007</v>
      </c>
      <c r="V13" s="106">
        <f t="shared" si="9"/>
        <v>-525.5799999999999</v>
      </c>
      <c r="W13" s="104">
        <f t="shared" si="6"/>
        <v>20.366666666666678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1062.64</v>
      </c>
      <c r="G14" s="103">
        <f t="shared" si="7"/>
        <v>102.6400000000001</v>
      </c>
      <c r="H14" s="105">
        <f t="shared" si="8"/>
        <v>110.69166666666668</v>
      </c>
      <c r="I14" s="104">
        <f t="shared" si="0"/>
        <v>-89.3599999999999</v>
      </c>
      <c r="J14" s="104">
        <f t="shared" si="1"/>
        <v>92.24305555555557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-1681.3499999999997</v>
      </c>
      <c r="S14" s="207">
        <f t="shared" si="5"/>
        <v>0.3872608865192658</v>
      </c>
      <c r="T14" s="105">
        <f>E14-вересень!E14</f>
        <v>96</v>
      </c>
      <c r="U14" s="144">
        <f>F14-вересень!F14</f>
        <v>26.190000000000055</v>
      </c>
      <c r="V14" s="106">
        <f t="shared" si="9"/>
        <v>-69.80999999999995</v>
      </c>
      <c r="W14" s="104">
        <f t="shared" si="6"/>
        <v>27.281250000000057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90039.49</v>
      </c>
      <c r="G19" s="150">
        <f t="shared" si="7"/>
        <v>-16760.509999999995</v>
      </c>
      <c r="H19" s="157">
        <f aca="true" t="shared" si="11" ref="H19:H39">F19/E19*100</f>
        <v>84.30663857677904</v>
      </c>
      <c r="I19" s="158">
        <f t="shared" si="0"/>
        <v>-39960.509999999995</v>
      </c>
      <c r="J19" s="158">
        <f t="shared" si="1"/>
        <v>69.26114615384616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6409.060000000012</v>
      </c>
      <c r="S19" s="208">
        <f t="shared" si="5"/>
        <v>1.076635502173073</v>
      </c>
      <c r="T19" s="157">
        <f>E19-вересень!E19</f>
        <v>12000</v>
      </c>
      <c r="U19" s="160">
        <f>F19-вересень!F19</f>
        <v>19908.040000000008</v>
      </c>
      <c r="V19" s="161">
        <f t="shared" si="9"/>
        <v>7908.040000000008</v>
      </c>
      <c r="W19" s="158">
        <f t="shared" si="10"/>
        <v>165.9003333333334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47100.68</v>
      </c>
      <c r="G20" s="253">
        <f t="shared" si="7"/>
        <v>-16199.32</v>
      </c>
      <c r="H20" s="195">
        <f t="shared" si="11"/>
        <v>74.40865718799368</v>
      </c>
      <c r="I20" s="254">
        <f t="shared" si="0"/>
        <v>-29399.32</v>
      </c>
      <c r="J20" s="254">
        <f t="shared" si="1"/>
        <v>61.56951633986928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-36529.74999999999</v>
      </c>
      <c r="S20" s="256">
        <f t="shared" si="5"/>
        <v>0.5632002609576443</v>
      </c>
      <c r="T20" s="195">
        <f>E20-вересень!E20</f>
        <v>7050</v>
      </c>
      <c r="U20" s="179">
        <f>F20-вересень!F20</f>
        <v>21.599999999998545</v>
      </c>
      <c r="V20" s="166">
        <f t="shared" si="9"/>
        <v>-7028.4000000000015</v>
      </c>
      <c r="W20" s="254">
        <f t="shared" si="10"/>
        <v>0.3063829787233836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8719.31</v>
      </c>
      <c r="G21" s="253">
        <f t="shared" si="7"/>
        <v>19.30999999999949</v>
      </c>
      <c r="H21" s="195">
        <f t="shared" si="11"/>
        <v>100.2219540229885</v>
      </c>
      <c r="I21" s="254">
        <f t="shared" si="0"/>
        <v>-1980.6900000000005</v>
      </c>
      <c r="J21" s="254">
        <f t="shared" si="1"/>
        <v>81.4888785046729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8719.31</v>
      </c>
      <c r="S21" s="256"/>
      <c r="T21" s="195">
        <f>E21-вересень!E21</f>
        <v>950</v>
      </c>
      <c r="U21" s="179">
        <f>F21-вересень!F21</f>
        <v>3776.99</v>
      </c>
      <c r="V21" s="166">
        <f t="shared" si="9"/>
        <v>2826.99</v>
      </c>
      <c r="W21" s="254">
        <f t="shared" si="10"/>
        <v>397.57789473684204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34219.51</v>
      </c>
      <c r="G22" s="253">
        <f t="shared" si="7"/>
        <v>-580.489999999998</v>
      </c>
      <c r="H22" s="195">
        <f t="shared" si="11"/>
        <v>98.33192528735633</v>
      </c>
      <c r="I22" s="254">
        <f t="shared" si="0"/>
        <v>-8580.489999999998</v>
      </c>
      <c r="J22" s="254">
        <f t="shared" si="1"/>
        <v>79.9521261682243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34219.51</v>
      </c>
      <c r="S22" s="256"/>
      <c r="T22" s="195">
        <f>E22-вересень!E22</f>
        <v>4000</v>
      </c>
      <c r="U22" s="179">
        <f>F22-вересень!F22</f>
        <v>16109.460000000003</v>
      </c>
      <c r="V22" s="166">
        <f t="shared" si="9"/>
        <v>12109.460000000003</v>
      </c>
      <c r="W22" s="254">
        <f t="shared" si="10"/>
        <v>402.73650000000004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f>F24+F32+F33+F34+F35</f>
        <v>319314.98</v>
      </c>
      <c r="G23" s="150">
        <f t="shared" si="7"/>
        <v>-24248.619999999995</v>
      </c>
      <c r="H23" s="157">
        <f t="shared" si="11"/>
        <v>92.9420287830259</v>
      </c>
      <c r="I23" s="158">
        <f t="shared" si="0"/>
        <v>-81815.12</v>
      </c>
      <c r="J23" s="158">
        <f t="shared" si="1"/>
        <v>79.60384423906358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37102.23999999999</v>
      </c>
      <c r="S23" s="209">
        <f aca="true" t="shared" si="14" ref="S23:S31">F23/Q23</f>
        <v>1.1314690470742037</v>
      </c>
      <c r="T23" s="157">
        <f>E23-вересень!E23</f>
        <v>39413</v>
      </c>
      <c r="U23" s="160">
        <f>F23-вересень!F23</f>
        <v>3670.899999999965</v>
      </c>
      <c r="V23" s="161">
        <f t="shared" si="9"/>
        <v>-35742.100000000035</v>
      </c>
      <c r="W23" s="158">
        <f t="shared" si="10"/>
        <v>9.31393195138651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157508.36</v>
      </c>
      <c r="G24" s="150">
        <f t="shared" si="7"/>
        <v>-16907.74000000002</v>
      </c>
      <c r="H24" s="157">
        <f t="shared" si="11"/>
        <v>90.30608986211708</v>
      </c>
      <c r="I24" s="158">
        <f t="shared" si="0"/>
        <v>-49112.640000000014</v>
      </c>
      <c r="J24" s="158">
        <f t="shared" si="1"/>
        <v>76.2305670769186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3852.0499999999884</v>
      </c>
      <c r="S24" s="209">
        <f t="shared" si="14"/>
        <v>1.0250692600909133</v>
      </c>
      <c r="T24" s="157">
        <f>E24-вересень!E24</f>
        <v>20257.20000000001</v>
      </c>
      <c r="U24" s="160">
        <f>F24-вересень!F24</f>
        <v>981.5799999999872</v>
      </c>
      <c r="V24" s="161">
        <f t="shared" si="9"/>
        <v>-19275.620000000024</v>
      </c>
      <c r="W24" s="158">
        <f t="shared" si="10"/>
        <v>4.845585767035852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18879.39</v>
      </c>
      <c r="G25" s="253">
        <f t="shared" si="7"/>
        <v>-2979.709999999999</v>
      </c>
      <c r="H25" s="195">
        <f t="shared" si="11"/>
        <v>86.36856046223312</v>
      </c>
      <c r="I25" s="254">
        <f t="shared" si="0"/>
        <v>-3929.6100000000006</v>
      </c>
      <c r="J25" s="254">
        <f t="shared" si="1"/>
        <v>82.77166907799553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-1342</v>
      </c>
      <c r="S25" s="215">
        <f t="shared" si="14"/>
        <v>0.9336346314471953</v>
      </c>
      <c r="T25" s="195">
        <f>E25-вересень!E25</f>
        <v>4600</v>
      </c>
      <c r="U25" s="179">
        <f>F25-вересень!F25</f>
        <v>240.48999999999796</v>
      </c>
      <c r="V25" s="166">
        <f t="shared" si="9"/>
        <v>-4359.510000000002</v>
      </c>
      <c r="W25" s="254">
        <f t="shared" si="10"/>
        <v>5.228043478260825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1086.72</v>
      </c>
      <c r="G26" s="223">
        <f t="shared" si="7"/>
        <v>-625.5799999999999</v>
      </c>
      <c r="H26" s="237">
        <f t="shared" si="11"/>
        <v>63.46551422063891</v>
      </c>
      <c r="I26" s="299">
        <f t="shared" si="0"/>
        <v>-735.5799999999999</v>
      </c>
      <c r="J26" s="299">
        <f t="shared" si="1"/>
        <v>59.634527794545356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-291.18000000000006</v>
      </c>
      <c r="S26" s="228">
        <f t="shared" si="14"/>
        <v>1.3660155366166378</v>
      </c>
      <c r="T26" s="237">
        <f>E26-вересень!E26</f>
        <v>342.29999999999995</v>
      </c>
      <c r="U26" s="237">
        <f>F26-вересень!F26</f>
        <v>39.789999999999964</v>
      </c>
      <c r="V26" s="299">
        <f t="shared" si="9"/>
        <v>-302.51</v>
      </c>
      <c r="W26" s="299">
        <f t="shared" si="10"/>
        <v>11.624306164183455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17792.66</v>
      </c>
      <c r="G27" s="223">
        <f t="shared" si="7"/>
        <v>-2354.1399999999994</v>
      </c>
      <c r="H27" s="237">
        <f t="shared" si="11"/>
        <v>88.3150674052455</v>
      </c>
      <c r="I27" s="299">
        <f t="shared" si="0"/>
        <v>-3194.040000000001</v>
      </c>
      <c r="J27" s="299">
        <f t="shared" si="1"/>
        <v>84.78064679058642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1633.1899999999987</v>
      </c>
      <c r="S27" s="228">
        <f t="shared" si="14"/>
        <v>0.9159269735944631</v>
      </c>
      <c r="T27" s="237">
        <f>E27-вересень!E27</f>
        <v>4257.699999999999</v>
      </c>
      <c r="U27" s="237">
        <f>F27-вересень!F27</f>
        <v>200.6899999999987</v>
      </c>
      <c r="V27" s="299">
        <f t="shared" si="9"/>
        <v>-4057.01</v>
      </c>
      <c r="W27" s="299">
        <f t="shared" si="10"/>
        <v>4.713577753247029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99.14</v>
      </c>
      <c r="G28" s="253">
        <f t="shared" si="7"/>
        <v>-540.86</v>
      </c>
      <c r="H28" s="195">
        <f t="shared" si="11"/>
        <v>15.490625</v>
      </c>
      <c r="I28" s="254">
        <f t="shared" si="0"/>
        <v>-720.86</v>
      </c>
      <c r="J28" s="254">
        <f t="shared" si="1"/>
        <v>12.090243902439024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-711.15</v>
      </c>
      <c r="S28" s="212">
        <f t="shared" si="14"/>
        <v>0.12235125695738563</v>
      </c>
      <c r="T28" s="195">
        <f>E28-вересень!E28</f>
        <v>173.2</v>
      </c>
      <c r="U28" s="179">
        <f>F28-вересень!F28</f>
        <v>12.5</v>
      </c>
      <c r="V28" s="166">
        <f t="shared" si="9"/>
        <v>-160.7</v>
      </c>
      <c r="W28" s="254">
        <f t="shared" si="10"/>
        <v>7.217090069284065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138529.83</v>
      </c>
      <c r="G29" s="150">
        <f t="shared" si="7"/>
        <v>-13387.170000000013</v>
      </c>
      <c r="H29" s="195">
        <f t="shared" si="11"/>
        <v>91.18783941231065</v>
      </c>
      <c r="I29" s="254">
        <f t="shared" si="0"/>
        <v>-44462.17000000001</v>
      </c>
      <c r="J29" s="254">
        <f t="shared" si="1"/>
        <v>75.7026700620792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5905.189999999973</v>
      </c>
      <c r="S29" s="211">
        <f t="shared" si="14"/>
        <v>1.0445255874021597</v>
      </c>
      <c r="T29" s="195">
        <f>E29-вересень!E29</f>
        <v>15484</v>
      </c>
      <c r="U29" s="179">
        <f>F29-вересень!F29</f>
        <v>728.5899999999965</v>
      </c>
      <c r="V29" s="166">
        <f t="shared" si="9"/>
        <v>-14755.410000000003</v>
      </c>
      <c r="W29" s="254">
        <f t="shared" si="10"/>
        <v>4.70543787135105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45324.74</v>
      </c>
      <c r="G30" s="223">
        <f t="shared" si="7"/>
        <v>-2608.260000000002</v>
      </c>
      <c r="H30" s="237">
        <f t="shared" si="11"/>
        <v>94.55852961425323</v>
      </c>
      <c r="I30" s="299">
        <f t="shared" si="0"/>
        <v>-12208.260000000002</v>
      </c>
      <c r="J30" s="299">
        <f t="shared" si="1"/>
        <v>78.78042167104097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3318.459999999999</v>
      </c>
      <c r="S30" s="228">
        <f t="shared" si="14"/>
        <v>1.0789991401285712</v>
      </c>
      <c r="T30" s="237">
        <f>E30-вересень!E30</f>
        <v>4800</v>
      </c>
      <c r="U30" s="237">
        <f>F30-вересень!F30</f>
        <v>215.75</v>
      </c>
      <c r="V30" s="299">
        <f t="shared" si="9"/>
        <v>-4584.25</v>
      </c>
      <c r="W30" s="299">
        <f t="shared" si="10"/>
        <v>4.494791666666666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93205.09</v>
      </c>
      <c r="G31" s="223">
        <f t="shared" si="7"/>
        <v>-10778.910000000003</v>
      </c>
      <c r="H31" s="237">
        <f t="shared" si="11"/>
        <v>89.63406870287737</v>
      </c>
      <c r="I31" s="299">
        <f t="shared" si="0"/>
        <v>-32253.910000000003</v>
      </c>
      <c r="J31" s="299">
        <f t="shared" si="1"/>
        <v>74.29127444025538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2586.729999999996</v>
      </c>
      <c r="S31" s="228">
        <f t="shared" si="14"/>
        <v>1.0285453190722056</v>
      </c>
      <c r="T31" s="237">
        <f>E31-вересень!E31</f>
        <v>10684</v>
      </c>
      <c r="U31" s="237">
        <f>F31-вересень!F31</f>
        <v>512.8499999999913</v>
      </c>
      <c r="V31" s="299">
        <f t="shared" si="9"/>
        <v>-10171.150000000009</v>
      </c>
      <c r="W31" s="299">
        <f t="shared" si="10"/>
        <v>4.800168476226051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-42.54</v>
      </c>
      <c r="G34" s="150">
        <f t="shared" si="7"/>
        <v>-42.54</v>
      </c>
      <c r="H34" s="157"/>
      <c r="I34" s="158">
        <f t="shared" si="0"/>
        <v>-42.54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130.53</v>
      </c>
      <c r="S34" s="210">
        <f t="shared" si="16"/>
        <v>0.24579649852660773</v>
      </c>
      <c r="T34" s="157">
        <f>E34-вересень!E34</f>
        <v>0</v>
      </c>
      <c r="U34" s="160">
        <f>F34-вересень!F34</f>
        <v>0.5799999999999983</v>
      </c>
      <c r="V34" s="161">
        <f t="shared" si="9"/>
        <v>0.5799999999999983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161732.9</v>
      </c>
      <c r="G35" s="150">
        <f t="shared" si="7"/>
        <v>-7322.100000000006</v>
      </c>
      <c r="H35" s="157">
        <f t="shared" si="11"/>
        <v>95.66880600987844</v>
      </c>
      <c r="I35" s="158">
        <f t="shared" si="0"/>
        <v>-32661.20000000001</v>
      </c>
      <c r="J35" s="158">
        <f t="shared" si="1"/>
        <v>83.19846127017229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33099.729999999996</v>
      </c>
      <c r="S35" s="226">
        <f t="shared" si="16"/>
        <v>1.2573187771085794</v>
      </c>
      <c r="T35" s="157">
        <f>E35-вересень!E35</f>
        <v>19142.29999999999</v>
      </c>
      <c r="U35" s="160">
        <f>F35-вересень!F35</f>
        <v>2688.7399999999907</v>
      </c>
      <c r="V35" s="161">
        <f t="shared" si="9"/>
        <v>-16453.559999999998</v>
      </c>
      <c r="W35" s="158">
        <f t="shared" si="10"/>
        <v>14.046065519817327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31460.56</v>
      </c>
      <c r="G37" s="103">
        <f>F37-E37</f>
        <v>-3179.4399999999987</v>
      </c>
      <c r="H37" s="105">
        <f t="shared" si="11"/>
        <v>90.82147806004619</v>
      </c>
      <c r="I37" s="104">
        <f t="shared" si="0"/>
        <v>-9539.439999999999</v>
      </c>
      <c r="J37" s="104">
        <f t="shared" si="1"/>
        <v>76.73307317073171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-115.47999999999956</v>
      </c>
      <c r="S37" s="216">
        <f t="shared" si="16"/>
        <v>0.9963427966268095</v>
      </c>
      <c r="T37" s="105">
        <f>E37-вересень!E37</f>
        <v>4120</v>
      </c>
      <c r="U37" s="144">
        <f>F37-вересень!F37</f>
        <v>422.58000000000175</v>
      </c>
      <c r="V37" s="106">
        <f t="shared" si="9"/>
        <v>-3697.4199999999983</v>
      </c>
      <c r="W37" s="104">
        <f>U37/T37*100</f>
        <v>10.256796116504898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130238.35</v>
      </c>
      <c r="G38" s="103">
        <f>F38-E38</f>
        <v>-4121.649999999994</v>
      </c>
      <c r="H38" s="105">
        <f t="shared" si="11"/>
        <v>96.93238314974695</v>
      </c>
      <c r="I38" s="104">
        <f t="shared" si="0"/>
        <v>-23100.75</v>
      </c>
      <c r="J38" s="104">
        <f t="shared" si="1"/>
        <v>84.93486005852388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33234.53</v>
      </c>
      <c r="S38" s="216">
        <f t="shared" si="16"/>
        <v>1.3426105281214697</v>
      </c>
      <c r="T38" s="105">
        <f>E38-вересень!E38</f>
        <v>15000</v>
      </c>
      <c r="U38" s="144">
        <f>F38-вересень!F38</f>
        <v>2266.1600000000035</v>
      </c>
      <c r="V38" s="106">
        <f t="shared" si="9"/>
        <v>-12733.839999999997</v>
      </c>
      <c r="W38" s="104">
        <f>U38/T38*100</f>
        <v>15.107733333333357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54462.59</v>
      </c>
      <c r="G41" s="151">
        <f>G42+G43+G44+G45+G46+G48+G50+G51+G52+G53+G54+G59+G60+G64+G47+G49</f>
        <v>4248.490000000002</v>
      </c>
      <c r="H41" s="151">
        <f>H42+H43+H44+H45+H46+H48+H50+H51+H52+H53+H54+H59+H60+H64+H47+H49</f>
        <v>4248.490000000002</v>
      </c>
      <c r="I41" s="153">
        <f>F41-D41</f>
        <v>-4562.4100000000035</v>
      </c>
      <c r="J41" s="153">
        <f>F41/D41*100</f>
        <v>92.2703769589157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-555.1400000000067</v>
      </c>
      <c r="S41" s="205">
        <f>F41/Q41</f>
        <v>0.9899097981686993</v>
      </c>
      <c r="T41" s="151">
        <f>T42+T43+T44+T45+T46+T48+T50+T51+T52+T53+T54+T59+T60+T64+T47+T49</f>
        <v>4665.8</v>
      </c>
      <c r="U41" s="151">
        <f>U42+U43+U44+U45+U46+U48+U50+U51+U52+U53+U54+U59+U60+U64+U47+U49</f>
        <v>2995.3800000000024</v>
      </c>
      <c r="V41" s="151">
        <f>V42+V43+V44+V45+V46+V48+V50+V51+V52+V53+V54+V59+V60+V64</f>
        <v>-1663.6199999999976</v>
      </c>
      <c r="W41" s="151">
        <f>U41/T41*100</f>
        <v>64.19863688970814</v>
      </c>
      <c r="X41" s="15">
        <f>X42+X43+X44+X45+X46+X47+X48+X50+X51+X52+X53+X54+X59+X60+X64</f>
        <v>5598.5</v>
      </c>
      <c r="Y41" s="15">
        <f>U41-X41</f>
        <v>-2603.1199999999976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620.32</v>
      </c>
      <c r="G46" s="150">
        <f t="shared" si="17"/>
        <v>404.32000000000005</v>
      </c>
      <c r="H46" s="164">
        <f t="shared" si="19"/>
        <v>404.32000000000005</v>
      </c>
      <c r="I46" s="165">
        <f t="shared" si="20"/>
        <v>360.32000000000005</v>
      </c>
      <c r="J46" s="165">
        <f t="shared" si="25"/>
        <v>238.5846153846154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412.64000000000004</v>
      </c>
      <c r="S46" s="218">
        <f t="shared" si="23"/>
        <v>2.986902927580894</v>
      </c>
      <c r="T46" s="157">
        <f>E46-вересень!E46</f>
        <v>22</v>
      </c>
      <c r="U46" s="160">
        <f>F46-вересень!F46</f>
        <v>0</v>
      </c>
      <c r="V46" s="161">
        <f t="shared" si="18"/>
        <v>-22</v>
      </c>
      <c r="W46" s="165">
        <f t="shared" si="24"/>
        <v>0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926.99</v>
      </c>
      <c r="G48" s="150">
        <f t="shared" si="17"/>
        <v>226.99</v>
      </c>
      <c r="H48" s="164">
        <f t="shared" si="19"/>
        <v>226.99</v>
      </c>
      <c r="I48" s="165">
        <f t="shared" si="20"/>
        <v>196.99</v>
      </c>
      <c r="J48" s="165">
        <f t="shared" si="25"/>
        <v>126.9849315068493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395.97</v>
      </c>
      <c r="S48" s="218">
        <f t="shared" si="23"/>
        <v>1.7456781288840346</v>
      </c>
      <c r="T48" s="157">
        <f>E48-вересень!E48</f>
        <v>60</v>
      </c>
      <c r="U48" s="160">
        <f>F48-вересень!F48</f>
        <v>20</v>
      </c>
      <c r="V48" s="161">
        <f t="shared" si="18"/>
        <v>-40</v>
      </c>
      <c r="W48" s="165">
        <f t="shared" si="24"/>
        <v>0.3333333333333333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15090.86</v>
      </c>
      <c r="G50" s="150">
        <f t="shared" si="17"/>
        <v>5450.860000000001</v>
      </c>
      <c r="H50" s="164">
        <f t="shared" si="19"/>
        <v>5450.860000000001</v>
      </c>
      <c r="I50" s="165">
        <f t="shared" si="20"/>
        <v>4090.8600000000006</v>
      </c>
      <c r="J50" s="165">
        <f t="shared" si="25"/>
        <v>137.18963636363637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6214.620000000001</v>
      </c>
      <c r="S50" s="218">
        <f t="shared" si="23"/>
        <v>1.7001410507151677</v>
      </c>
      <c r="T50" s="157">
        <f>E50-вересень!E50</f>
        <v>700</v>
      </c>
      <c r="U50" s="160">
        <f>F50-вересень!F50</f>
        <v>325.6200000000008</v>
      </c>
      <c r="V50" s="161">
        <f t="shared" si="18"/>
        <v>-374.3799999999992</v>
      </c>
      <c r="W50" s="165">
        <f t="shared" si="24"/>
        <v>0.46517142857142973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462.56</v>
      </c>
      <c r="G51" s="150">
        <f t="shared" si="17"/>
        <v>202.56</v>
      </c>
      <c r="H51" s="164">
        <f t="shared" si="19"/>
        <v>202.56</v>
      </c>
      <c r="I51" s="165">
        <f t="shared" si="20"/>
        <v>152.56</v>
      </c>
      <c r="J51" s="165">
        <f t="shared" si="25"/>
        <v>149.21290322580646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216.03</v>
      </c>
      <c r="S51" s="218">
        <f t="shared" si="23"/>
        <v>1.8762828053380927</v>
      </c>
      <c r="T51" s="157">
        <f>E51-вересень!E51</f>
        <v>25</v>
      </c>
      <c r="U51" s="160">
        <f>F51-вересень!F51</f>
        <v>24.519999999999982</v>
      </c>
      <c r="V51" s="161">
        <f t="shared" si="18"/>
        <v>-0.4800000000000182</v>
      </c>
      <c r="W51" s="165">
        <f t="shared" si="24"/>
        <v>0.9807999999999992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29.28</v>
      </c>
      <c r="G52" s="150">
        <f t="shared" si="17"/>
        <v>11.280000000000001</v>
      </c>
      <c r="H52" s="164">
        <f t="shared" si="19"/>
        <v>11.280000000000001</v>
      </c>
      <c r="I52" s="165">
        <f t="shared" si="20"/>
        <v>9.280000000000001</v>
      </c>
      <c r="J52" s="165">
        <f t="shared" si="25"/>
        <v>146.4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12.32</v>
      </c>
      <c r="S52" s="218">
        <f t="shared" si="23"/>
        <v>1.7264150943396226</v>
      </c>
      <c r="T52" s="157">
        <f>E52-вересень!E52</f>
        <v>1</v>
      </c>
      <c r="U52" s="160">
        <f>F52-вересень!F52</f>
        <v>0</v>
      </c>
      <c r="V52" s="161">
        <f t="shared" si="18"/>
        <v>-1</v>
      </c>
      <c r="W52" s="165">
        <f t="shared" si="24"/>
        <v>0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643.93</v>
      </c>
      <c r="G54" s="150">
        <f t="shared" si="17"/>
        <v>-341.07000000000005</v>
      </c>
      <c r="H54" s="164">
        <f t="shared" si="19"/>
        <v>-341.07000000000005</v>
      </c>
      <c r="I54" s="165">
        <f t="shared" si="20"/>
        <v>-556.07</v>
      </c>
      <c r="J54" s="165">
        <f t="shared" si="25"/>
        <v>53.66083333333332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-4366.599999999999</v>
      </c>
      <c r="S54" s="218">
        <f t="shared" si="23"/>
        <v>0.12851534667989215</v>
      </c>
      <c r="T54" s="157">
        <f>E54-вересень!E54</f>
        <v>95</v>
      </c>
      <c r="U54" s="160">
        <f>F54-вересень!F54</f>
        <v>16.959999999999923</v>
      </c>
      <c r="V54" s="161">
        <f t="shared" si="18"/>
        <v>-78.04000000000008</v>
      </c>
      <c r="W54" s="165">
        <f t="shared" si="24"/>
        <v>0.17852631578947287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542.91</v>
      </c>
      <c r="G55" s="103">
        <f t="shared" si="17"/>
        <v>-277.09000000000003</v>
      </c>
      <c r="H55" s="105">
        <f t="shared" si="19"/>
        <v>-277.09000000000003</v>
      </c>
      <c r="I55" s="104">
        <f t="shared" si="20"/>
        <v>-455.09000000000003</v>
      </c>
      <c r="J55" s="104">
        <f t="shared" si="25"/>
        <v>54.399799599198396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-159.39</v>
      </c>
      <c r="S55" s="218">
        <f t="shared" si="23"/>
        <v>0.7730457069628364</v>
      </c>
      <c r="T55" s="105">
        <f>E55-вересень!E55</f>
        <v>80</v>
      </c>
      <c r="U55" s="144">
        <f>F55-вересень!F55</f>
        <v>14.889999999999986</v>
      </c>
      <c r="V55" s="106">
        <f t="shared" si="18"/>
        <v>-65.11000000000001</v>
      </c>
      <c r="W55" s="104">
        <f t="shared" si="24"/>
        <v>0.18612499999999982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100.87</v>
      </c>
      <c r="G58" s="103">
        <f t="shared" si="17"/>
        <v>-64.13</v>
      </c>
      <c r="H58" s="105">
        <f t="shared" si="19"/>
        <v>-64.13</v>
      </c>
      <c r="I58" s="104">
        <f t="shared" si="20"/>
        <v>-99.13</v>
      </c>
      <c r="J58" s="104">
        <f t="shared" si="25"/>
        <v>50.43500000000001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-4207.05</v>
      </c>
      <c r="S58" s="218">
        <f t="shared" si="23"/>
        <v>0.023415012349347248</v>
      </c>
      <c r="T58" s="105">
        <f>E58-вересень!E58</f>
        <v>15</v>
      </c>
      <c r="U58" s="144">
        <f>F58-вересень!F58</f>
        <v>2.0700000000000074</v>
      </c>
      <c r="V58" s="106">
        <f t="shared" si="18"/>
        <v>-12.929999999999993</v>
      </c>
      <c r="W58" s="104">
        <f t="shared" si="24"/>
        <v>0.13800000000000048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6815.97</v>
      </c>
      <c r="G60" s="150">
        <f t="shared" si="17"/>
        <v>65.97000000000025</v>
      </c>
      <c r="H60" s="164">
        <f t="shared" si="19"/>
        <v>65.97000000000025</v>
      </c>
      <c r="I60" s="165">
        <f t="shared" si="20"/>
        <v>-534.0299999999997</v>
      </c>
      <c r="J60" s="165">
        <f t="shared" si="25"/>
        <v>92.73428571428572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1277.5100000000002</v>
      </c>
      <c r="S60" s="218">
        <f t="shared" si="23"/>
        <v>1.2306615918504422</v>
      </c>
      <c r="T60" s="157">
        <f>E60-вересень!E60</f>
        <v>350</v>
      </c>
      <c r="U60" s="160">
        <f>F60-вересень!F60</f>
        <v>54.409999999999854</v>
      </c>
      <c r="V60" s="161">
        <f t="shared" si="18"/>
        <v>-295.59000000000015</v>
      </c>
      <c r="W60" s="165">
        <f t="shared" si="24"/>
        <v>0.15545714285714243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1614.64</v>
      </c>
      <c r="G62" s="253">
        <f t="shared" si="17"/>
        <v>1614.64</v>
      </c>
      <c r="H62" s="195">
        <f t="shared" si="19"/>
        <v>1614.64</v>
      </c>
      <c r="I62" s="254">
        <f t="shared" si="20"/>
        <v>1614.64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477.7700000000002</v>
      </c>
      <c r="S62" s="305">
        <f t="shared" si="23"/>
        <v>1.420250336450078</v>
      </c>
      <c r="T62" s="157"/>
      <c r="U62" s="179">
        <f>F62-вересень!F62</f>
        <v>46.77000000000021</v>
      </c>
      <c r="V62" s="166">
        <f t="shared" si="18"/>
        <v>46.77000000000021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7"/>
        <v>-29.86</v>
      </c>
      <c r="H64" s="164">
        <f t="shared" si="19"/>
        <v>-29.86</v>
      </c>
      <c r="I64" s="165">
        <f t="shared" si="20"/>
        <v>-99.86</v>
      </c>
      <c r="J64" s="165">
        <f t="shared" si="25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-98.79</v>
      </c>
      <c r="S64" s="218">
        <f t="shared" si="23"/>
        <v>0.37840558736550683</v>
      </c>
      <c r="T64" s="157">
        <f>E64-вересень!E64</f>
        <v>0</v>
      </c>
      <c r="U64" s="160">
        <f>F64-вересень!F64</f>
        <v>0</v>
      </c>
      <c r="V64" s="161">
        <f t="shared" si="18"/>
        <v>0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7"/>
        <v>-5.17</v>
      </c>
      <c r="H66" s="164">
        <f t="shared" si="19"/>
        <v>-5.17</v>
      </c>
      <c r="I66" s="165">
        <f t="shared" si="20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-6.1899999999999995</v>
      </c>
      <c r="S66" s="218">
        <f t="shared" si="23"/>
        <v>-5.068627450980392</v>
      </c>
      <c r="T66" s="157">
        <f>E66-вересень!E66</f>
        <v>0</v>
      </c>
      <c r="U66" s="160">
        <f>F66-вересень!F66</f>
        <v>0</v>
      </c>
      <c r="V66" s="161">
        <f t="shared" si="18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1023265.8899999999</v>
      </c>
      <c r="G67" s="151">
        <f>F67-E67</f>
        <v>-91505.41000000038</v>
      </c>
      <c r="H67" s="152">
        <f>F67/E67*100</f>
        <v>91.79155311946043</v>
      </c>
      <c r="I67" s="153">
        <f>F67-D67</f>
        <v>-334225.2100000002</v>
      </c>
      <c r="J67" s="153">
        <f>F67/D67*100</f>
        <v>75.37919696121763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170614.86999999988</v>
      </c>
      <c r="S67" s="219">
        <f>F67/Q67</f>
        <v>1.200099297365527</v>
      </c>
      <c r="T67" s="151">
        <f>T8+T41+T65+T66</f>
        <v>122580.1</v>
      </c>
      <c r="U67" s="151">
        <f>U8+U41+U65+U66</f>
        <v>33537.78999999995</v>
      </c>
      <c r="V67" s="194">
        <f>U67-T67</f>
        <v>-89042.31000000006</v>
      </c>
      <c r="W67" s="153">
        <f>U67/T67*100</f>
        <v>27.359897732176712</v>
      </c>
      <c r="X67" s="27">
        <f>X8+X41+X65+X66</f>
        <v>108115.7</v>
      </c>
      <c r="Y67" s="280">
        <f>U67-X67</f>
        <v>-74577.91000000005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444.27</v>
      </c>
      <c r="G76" s="162">
        <f t="shared" si="28"/>
        <v>-60555.73</v>
      </c>
      <c r="H76" s="164">
        <f>F76/E76*100</f>
        <v>0.7283114754098361</v>
      </c>
      <c r="I76" s="167">
        <f>F76-D76</f>
        <v>-103761.76</v>
      </c>
      <c r="J76" s="167">
        <f>F76/D76*100</f>
        <v>0.4263380919511088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-1607.9299999999998</v>
      </c>
      <c r="S76" s="209">
        <f t="shared" si="27"/>
        <v>0.21648474807523635</v>
      </c>
      <c r="T76" s="157">
        <f>E76-вересень!E76</f>
        <v>21500</v>
      </c>
      <c r="U76" s="160">
        <f>F76-вересень!F76</f>
        <v>440.46</v>
      </c>
      <c r="V76" s="167">
        <f t="shared" si="31"/>
        <v>-21059.54</v>
      </c>
      <c r="W76" s="167">
        <f>U76/T76*100</f>
        <v>2.0486511627906974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11659.13</v>
      </c>
      <c r="G78" s="162">
        <f t="shared" si="28"/>
        <v>-19940.870000000003</v>
      </c>
      <c r="H78" s="164">
        <f>F78/E78*100</f>
        <v>36.895981012658225</v>
      </c>
      <c r="I78" s="167">
        <f t="shared" si="32"/>
        <v>-67340.87</v>
      </c>
      <c r="J78" s="167">
        <f>F78/D78*100</f>
        <v>14.758392405063288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-587.6200000000008</v>
      </c>
      <c r="S78" s="209">
        <f t="shared" si="27"/>
        <v>0.952018290566885</v>
      </c>
      <c r="T78" s="157">
        <f>E78-вересень!E78</f>
        <v>3850</v>
      </c>
      <c r="U78" s="160">
        <f>F78-вересень!F78</f>
        <v>85.72999999999956</v>
      </c>
      <c r="V78" s="167">
        <f t="shared" si="31"/>
        <v>-3764.2700000000004</v>
      </c>
      <c r="W78" s="167">
        <f>U78/T78*100</f>
        <v>2.226753246753235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10</v>
      </c>
      <c r="G79" s="162">
        <f t="shared" si="28"/>
        <v>0</v>
      </c>
      <c r="H79" s="164">
        <f>F79/E79*100</f>
        <v>100</v>
      </c>
      <c r="I79" s="167">
        <f t="shared" si="32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-1</v>
      </c>
      <c r="S79" s="209">
        <f t="shared" si="27"/>
        <v>0.9090909090909091</v>
      </c>
      <c r="T79" s="157">
        <f>E79-вересень!E79</f>
        <v>1</v>
      </c>
      <c r="U79" s="160">
        <f>F79-вересень!F79</f>
        <v>0</v>
      </c>
      <c r="V79" s="167">
        <f t="shared" si="31"/>
        <v>-1</v>
      </c>
      <c r="W79" s="167">
        <f>U79/T79*100</f>
        <v>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18341.86</v>
      </c>
      <c r="G80" s="185">
        <f t="shared" si="28"/>
        <v>-104298.14</v>
      </c>
      <c r="H80" s="186">
        <f>F80/E80*100</f>
        <v>14.955854533594259</v>
      </c>
      <c r="I80" s="187">
        <f t="shared" si="32"/>
        <v>-218876.16999999998</v>
      </c>
      <c r="J80" s="187">
        <f>F80/D80*100</f>
        <v>7.732068258049357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-3209.59</v>
      </c>
      <c r="S80" s="209">
        <f t="shared" si="27"/>
        <v>0.8510731296502092</v>
      </c>
      <c r="T80" s="185">
        <f>T76+T77+T78+T79</f>
        <v>28951</v>
      </c>
      <c r="U80" s="189">
        <f>U76+U77+U78+U79</f>
        <v>526.1899999999996</v>
      </c>
      <c r="V80" s="187">
        <f t="shared" si="31"/>
        <v>-28424.81</v>
      </c>
      <c r="W80" s="187">
        <f>U80/T80*100</f>
        <v>1.8175192566750702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6575.57</v>
      </c>
      <c r="G83" s="162">
        <f t="shared" si="28"/>
        <v>175.5699999999997</v>
      </c>
      <c r="H83" s="164">
        <f>F83/E83*100</f>
        <v>102.74328124999998</v>
      </c>
      <c r="I83" s="167">
        <f t="shared" si="32"/>
        <v>-1784.4300000000003</v>
      </c>
      <c r="J83" s="167">
        <f>F83/D83*100</f>
        <v>78.65514354066985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-260.5</v>
      </c>
      <c r="S83" s="209">
        <f t="shared" si="27"/>
        <v>0.961893310045099</v>
      </c>
      <c r="T83" s="157">
        <f>E83-вересень!E83</f>
        <v>6.300000000000182</v>
      </c>
      <c r="U83" s="160">
        <f>F83-вересень!F83</f>
        <v>0.13999999999941792</v>
      </c>
      <c r="V83" s="167">
        <f t="shared" si="31"/>
        <v>-6.160000000000764</v>
      </c>
      <c r="W83" s="167">
        <f>U83/T83*100</f>
        <v>2.2222222222129187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6613.79</v>
      </c>
      <c r="G85" s="185">
        <f t="shared" si="28"/>
        <v>194.78999999999996</v>
      </c>
      <c r="H85" s="186">
        <f>F85/E85*100</f>
        <v>103.03458482629692</v>
      </c>
      <c r="I85" s="187">
        <f t="shared" si="32"/>
        <v>-1786.21</v>
      </c>
      <c r="J85" s="187">
        <f>F85/D85*100</f>
        <v>78.73559523809523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-259.5600000000004</v>
      </c>
      <c r="S85" s="209">
        <f t="shared" si="27"/>
        <v>0.9622367550030189</v>
      </c>
      <c r="T85" s="185">
        <f>T81+T84+T82+T83</f>
        <v>6.300000000000182</v>
      </c>
      <c r="U85" s="189">
        <f>U81+U84+U82+U83</f>
        <v>0.13999999999941792</v>
      </c>
      <c r="V85" s="187">
        <f t="shared" si="31"/>
        <v>-6.160000000000764</v>
      </c>
      <c r="W85" s="187">
        <f>U85/T85*100</f>
        <v>2.2222222222129187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24.96</v>
      </c>
      <c r="G86" s="162">
        <f t="shared" si="28"/>
        <v>-10.339999999999996</v>
      </c>
      <c r="H86" s="164">
        <f>F86/E86*100</f>
        <v>70.70821529745044</v>
      </c>
      <c r="I86" s="167">
        <f t="shared" si="32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-2.509999999999998</v>
      </c>
      <c r="S86" s="209">
        <f t="shared" si="27"/>
        <v>0.908627593738624</v>
      </c>
      <c r="T86" s="157">
        <f>E86-вересень!E86</f>
        <v>1.5999999999999943</v>
      </c>
      <c r="U86" s="160">
        <f>F86-вересень!F86</f>
        <v>0</v>
      </c>
      <c r="V86" s="167">
        <f t="shared" si="31"/>
        <v>-1.5999999999999943</v>
      </c>
      <c r="W86" s="167">
        <f>U86/T86*100</f>
        <v>0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25013.55</v>
      </c>
      <c r="G88" s="309">
        <f>F88-E88</f>
        <v>-104080.75</v>
      </c>
      <c r="H88" s="310">
        <f>F88/E88*100</f>
        <v>19.376184695993548</v>
      </c>
      <c r="I88" s="301">
        <f>F88-D88</f>
        <v>-220642.48</v>
      </c>
      <c r="J88" s="301">
        <f>F88/D88*100</f>
        <v>10.182347243827069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-3428.540000000001</v>
      </c>
      <c r="S88" s="302">
        <f t="shared" si="27"/>
        <v>0.87945541273514</v>
      </c>
      <c r="T88" s="308">
        <f>T74+T75+T80+T85+T86</f>
        <v>28958.899999999998</v>
      </c>
      <c r="U88" s="308">
        <f>U74+U75+U80+U85+U86</f>
        <v>526.329999999999</v>
      </c>
      <c r="V88" s="301">
        <f>U88-T88</f>
        <v>-28432.57</v>
      </c>
      <c r="W88" s="301">
        <f>U88/T88*100</f>
        <v>1.8175068804408976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1048279.44</v>
      </c>
      <c r="G89" s="309">
        <f>F89-E89</f>
        <v>-195586.16000000038</v>
      </c>
      <c r="H89" s="310">
        <f>F89/E89*100</f>
        <v>84.27594106630167</v>
      </c>
      <c r="I89" s="301">
        <f>F89-D89</f>
        <v>-554867.6900000002</v>
      </c>
      <c r="J89" s="301">
        <f>F89/D89*100</f>
        <v>65.38884799675247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167186.32999999987</v>
      </c>
      <c r="S89" s="302">
        <f t="shared" si="27"/>
        <v>1.1897487655986778</v>
      </c>
      <c r="T89" s="309">
        <f>T67+T88</f>
        <v>151539</v>
      </c>
      <c r="U89" s="309">
        <f>U67+U88</f>
        <v>34064.11999999995</v>
      </c>
      <c r="V89" s="301">
        <f>U89-T89</f>
        <v>-117474.88000000005</v>
      </c>
      <c r="W89" s="301">
        <f>U89/T89*100</f>
        <v>22.478781039864295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17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5237.782941176474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43013</v>
      </c>
      <c r="D93" s="29">
        <v>5227.7</v>
      </c>
      <c r="G93" s="4" t="s">
        <v>58</v>
      </c>
      <c r="U93" s="355"/>
      <c r="V93" s="355"/>
    </row>
    <row r="94" spans="3:22" ht="15">
      <c r="C94" s="81">
        <v>43012</v>
      </c>
      <c r="D94" s="29">
        <v>2678.9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43011</v>
      </c>
      <c r="D95" s="29">
        <v>21589.5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123.2273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1418.83</v>
      </c>
      <c r="G100" s="68">
        <f>G48+G51+G52</f>
        <v>440.83000000000004</v>
      </c>
      <c r="H100" s="69"/>
      <c r="I100" s="69"/>
      <c r="T100" s="29">
        <f>T48+T51+T52</f>
        <v>86</v>
      </c>
      <c r="U100" s="202">
        <f>U48+U51+U52</f>
        <v>44.51999999999998</v>
      </c>
      <c r="V100" s="29">
        <f>V48+V51+V52</f>
        <v>-41.48000000000002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970468.2</v>
      </c>
      <c r="G102" s="29">
        <f>F102-E102</f>
        <v>-94571.50000000023</v>
      </c>
      <c r="H102" s="230">
        <f>F102/E102</f>
        <v>0.9112037795398611</v>
      </c>
      <c r="I102" s="29">
        <f>F102-D102</f>
        <v>-328580.40000000014</v>
      </c>
      <c r="J102" s="230">
        <f>F102/D102</f>
        <v>0.7470607335245193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30542.409999999945</v>
      </c>
      <c r="V102" s="29">
        <f>U102-T102</f>
        <v>-87371.89000000006</v>
      </c>
      <c r="W102" s="230">
        <f>U102/T102</f>
        <v>0.25902210334115494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52773.82000000001</v>
      </c>
      <c r="G103" s="29">
        <f>G43+G44+G46+G48+G50+G51+G52+G53+G54+G60+G64+G47</f>
        <v>3047.3900000000012</v>
      </c>
      <c r="H103" s="230">
        <f>F103/E103</f>
        <v>1.0611727754586622</v>
      </c>
      <c r="I103" s="29">
        <f>I43+I44+I46+I48+I50+I51+I52+I53+I54+I60+I64+I47</f>
        <v>-5663.509999999998</v>
      </c>
      <c r="J103" s="230">
        <f>F103/D103</f>
        <v>0.9030041493775934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-1751.3499999999963</v>
      </c>
      <c r="S103" s="29">
        <f>S43+S44+S46+S48+S50+S51+S52+S53+S54+S60+S64+S47</f>
        <v>19.107347441849466</v>
      </c>
      <c r="T103" s="29">
        <f>T43+T44+T46+T48+T50+T51+T52+T53+T54+T60+T64+T47+T66</f>
        <v>4665.8</v>
      </c>
      <c r="U103" s="229">
        <f>U43+U44+U46+U48+U50+U51+U52+U53+U54+U60+U64+U47+U66</f>
        <v>2995.3800000000024</v>
      </c>
      <c r="V103" s="29">
        <f>V43+V44+V46+V48+V50+V51+V52+V53+V54+V60+V64+V47</f>
        <v>-1670.4199999999976</v>
      </c>
      <c r="W103" s="230">
        <f>U103/T103</f>
        <v>0.6419863688970814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45267.869999999995</v>
      </c>
      <c r="G111" s="192">
        <f>F111-E111</f>
        <v>-101928.49000000002</v>
      </c>
      <c r="H111" s="193">
        <f>F111/E111*100</f>
        <v>30.753389553926464</v>
      </c>
      <c r="I111" s="194">
        <f>F111-D111</f>
        <v>-272796.38</v>
      </c>
      <c r="J111" s="194">
        <f>F111/D111*100</f>
        <v>14.23230369335755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42227.99999999999</v>
      </c>
      <c r="S111" s="269">
        <f>F111/Q111</f>
        <v>14.891383513110757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1068533.7599999998</v>
      </c>
      <c r="G112" s="192">
        <f>F112-E112</f>
        <v>-193433.9000000006</v>
      </c>
      <c r="H112" s="193">
        <f>F112/E112*100</f>
        <v>84.67203985243168</v>
      </c>
      <c r="I112" s="194">
        <f>F112-D112</f>
        <v>-607021.5900000003</v>
      </c>
      <c r="J112" s="194">
        <f>F112/D112*100</f>
        <v>63.771916576793465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184400.7799999998</v>
      </c>
      <c r="S112" s="269">
        <f>F112/Q112</f>
        <v>1.2085667927464936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48" sqref="C4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123.2273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2017-10-06T08:42:17Z</cp:lastPrinted>
  <dcterms:created xsi:type="dcterms:W3CDTF">2003-07-28T11:27:56Z</dcterms:created>
  <dcterms:modified xsi:type="dcterms:W3CDTF">2017-10-06T08:50:01Z</dcterms:modified>
  <cp:category/>
  <cp:version/>
  <cp:contentType/>
  <cp:contentStatus/>
</cp:coreProperties>
</file>